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UFF_COMMERCIO\Gigi\STAMPATI E MATERIALE X FESTE\nuove proposte\IN DELIBERA\SUL SITO\"/>
    </mc:Choice>
  </mc:AlternateContent>
  <bookViews>
    <workbookView xWindow="0" yWindow="0" windowWidth="20865" windowHeight="10725"/>
  </bookViews>
  <sheets>
    <sheet name="Valutazione del rischio" sheetId="1" r:id="rId1"/>
    <sheet name="Sistema di soccorso" sheetId="2" r:id="rId2"/>
    <sheet name="Misure riduzione rischio" sheetId="3" r:id="rId3"/>
  </sheets>
  <calcPr calcId="152511"/>
</workbook>
</file>

<file path=xl/calcChain.xml><?xml version="1.0" encoding="utf-8"?>
<calcChain xmlns="http://schemas.openxmlformats.org/spreadsheetml/2006/main">
  <c r="C3" i="2" l="1"/>
  <c r="C4" i="2"/>
  <c r="C7" i="2"/>
  <c r="B5" i="2"/>
  <c r="C6" i="2"/>
  <c r="C10" i="2"/>
  <c r="C11" i="2"/>
  <c r="C14" i="2"/>
  <c r="C15" i="2"/>
  <c r="C16" i="2"/>
  <c r="C17" i="2"/>
  <c r="C18" i="2"/>
  <c r="C19" i="2"/>
  <c r="C20" i="2"/>
  <c r="C21" i="2"/>
  <c r="C22" i="2"/>
  <c r="C23" i="2"/>
  <c r="C24" i="2"/>
  <c r="C25" i="2"/>
  <c r="C26" i="2"/>
  <c r="C27" i="2"/>
  <c r="C28" i="2"/>
  <c r="C29" i="2"/>
  <c r="C30" i="2"/>
  <c r="C31" i="2"/>
  <c r="C32" i="2"/>
  <c r="C33" i="2"/>
  <c r="C34" i="2"/>
  <c r="C35" i="2"/>
  <c r="C36" i="2"/>
  <c r="C37" i="2"/>
  <c r="C38" i="2"/>
  <c r="C40" i="2"/>
  <c r="C41" i="2"/>
  <c r="C43" i="2"/>
  <c r="C44" i="2"/>
  <c r="B50" i="2"/>
  <c r="D8" i="1"/>
  <c r="D35" i="1"/>
  <c r="D9" i="1"/>
  <c r="D10" i="1"/>
  <c r="D11" i="1"/>
  <c r="D12" i="1"/>
  <c r="D13" i="1"/>
  <c r="D14" i="1"/>
  <c r="D15" i="1"/>
  <c r="D16" i="1"/>
  <c r="D17" i="1"/>
  <c r="D18" i="1"/>
  <c r="D19" i="1"/>
  <c r="D20" i="1"/>
  <c r="D21" i="1"/>
  <c r="D22" i="1"/>
  <c r="D23" i="1"/>
  <c r="D24" i="1"/>
  <c r="D25" i="1"/>
  <c r="D26" i="1"/>
  <c r="D27" i="1"/>
  <c r="D28" i="1"/>
  <c r="D29" i="1"/>
  <c r="D30" i="1"/>
  <c r="D31" i="1"/>
  <c r="D32" i="1"/>
  <c r="D33" i="1"/>
  <c r="D34" i="1"/>
  <c r="D38" i="1"/>
  <c r="D43" i="1"/>
  <c r="D44" i="1"/>
  <c r="C46" i="1"/>
  <c r="D46" i="1"/>
  <c r="D39" i="1"/>
  <c r="D40" i="1"/>
  <c r="D41" i="1"/>
  <c r="D42" i="1"/>
  <c r="C46" i="2"/>
  <c r="B54" i="2"/>
  <c r="B51" i="2"/>
  <c r="B52" i="2"/>
  <c r="B53" i="2"/>
</calcChain>
</file>

<file path=xl/sharedStrings.xml><?xml version="1.0" encoding="utf-8"?>
<sst xmlns="http://schemas.openxmlformats.org/spreadsheetml/2006/main" count="243" uniqueCount="154">
  <si>
    <t>Periodicità dell'evento</t>
  </si>
  <si>
    <t>Altre variabili (più scelte)</t>
  </si>
  <si>
    <t>Prevista vendita/consumo di alcool</t>
  </si>
  <si>
    <t>Possibile consumo di droghe</t>
  </si>
  <si>
    <t>Presenza di categorie deboli (bambini, anziani,disabili)</t>
  </si>
  <si>
    <t>Evento ampiamente pubblicizzato dai media</t>
  </si>
  <si>
    <t>Presenza di figure politiche-religiose</t>
  </si>
  <si>
    <t>Possibili difficoltà nella viabilità</t>
  </si>
  <si>
    <t>Presenza di tensioni socio-politiche</t>
  </si>
  <si>
    <t>Durata</t>
  </si>
  <si>
    <t>Luogo (più scelte)</t>
  </si>
  <si>
    <t>In città</t>
  </si>
  <si>
    <t>In periferia/paesi o piccoli centri urbani</t>
  </si>
  <si>
    <t>In ambiente acquatico (lago,fiume,mare,piscina)</t>
  </si>
  <si>
    <t>Altro (montano,impervio,ambiente rurale)</t>
  </si>
  <si>
    <t>Caratteristiche del luogo (più scelte)</t>
  </si>
  <si>
    <t>All'aperto</t>
  </si>
  <si>
    <t>Localizzato e ben definito</t>
  </si>
  <si>
    <t>Esteso&gt; 1 campo di calcio</t>
  </si>
  <si>
    <t>Non delimitato da recinzioni</t>
  </si>
  <si>
    <t>Delimitato da recinzioni</t>
  </si>
  <si>
    <t>Presenza di scale in entrata e/o in uscita</t>
  </si>
  <si>
    <t>Recinzioni temporanee</t>
  </si>
  <si>
    <t>Ponteggio temporaneo,palco,coperture</t>
  </si>
  <si>
    <t>VARIABILI LEGATE ALL'EVENTO</t>
  </si>
  <si>
    <t>Logistica delle aree (più scelte)</t>
  </si>
  <si>
    <t>Disponibilità d'acqua</t>
  </si>
  <si>
    <t>Punto di ristoro</t>
  </si>
  <si>
    <t>Difficoltosa accessibilità mezzi soccorso VVF</t>
  </si>
  <si>
    <t>Buona accessibilità mezzi di soccorso VVF</t>
  </si>
  <si>
    <t>SUBTOTALE A</t>
  </si>
  <si>
    <t>VARIBILI LEGATE AL PUBBLICO</t>
  </si>
  <si>
    <t>Condizione dei partecipanti</t>
  </si>
  <si>
    <t>Posizione dei partecipanti</t>
  </si>
  <si>
    <t>Età media dei partecipanti</t>
  </si>
  <si>
    <t>Densità partecipanti/mq</t>
  </si>
  <si>
    <t>SUBTOTALE B</t>
  </si>
  <si>
    <t>Servizi igienici disponibili</t>
  </si>
  <si>
    <t>Tipologia dell'evento</t>
  </si>
  <si>
    <t>TOTALE</t>
  </si>
  <si>
    <t>BASSO: minore di 15</t>
  </si>
  <si>
    <t>VALUTAZIONE DEL RISCHIO DELL'EVENTO:</t>
  </si>
  <si>
    <t>LUOGO EVENTO</t>
  </si>
  <si>
    <t>DATE EVENTO</t>
  </si>
  <si>
    <t>DENOMINAZIONE EVENTO</t>
  </si>
  <si>
    <t>COMUNE DI</t>
  </si>
  <si>
    <t>NO</t>
  </si>
  <si>
    <t xml:space="preserve">Le manifestazioni con oltre 10.000 presenze sono da considerarsi sempre a rischio "ALTO" </t>
  </si>
  <si>
    <r>
      <t>(*)</t>
    </r>
    <r>
      <rPr>
        <sz val="8"/>
        <color indexed="8"/>
        <rFont val="Calibri"/>
        <family val="2"/>
      </rPr>
      <t xml:space="preserve"> Se la scelta è "superiore a 10.000" il valore corrispondente verrà valorizzato con 25 punti</t>
    </r>
  </si>
  <si>
    <t>MEDIO: compreso tra 15 e 25</t>
  </si>
  <si>
    <t>ALTO: maggiore di 25</t>
  </si>
  <si>
    <t>Concerto</t>
  </si>
  <si>
    <t>Valore</t>
  </si>
  <si>
    <r>
      <t>NUMERO DI VISITATORI MASSIMO CONSENTITO</t>
    </r>
    <r>
      <rPr>
        <sz val="11"/>
        <color theme="1"/>
        <rFont val="Calibri"/>
        <family val="2"/>
        <scheme val="minor"/>
      </rPr>
      <t xml:space="preserve"> (capienza del luogo della manifestazione)</t>
    </r>
  </si>
  <si>
    <t>Localizzazione dell'evento</t>
  </si>
  <si>
    <t>Punteggio</t>
  </si>
  <si>
    <t>NUMERO VISITATORI MASSIMO CONSENTITO TOTALE</t>
  </si>
  <si>
    <t>INCREMENTO NUMERO DI VISITATORI OLTRE 30.000</t>
  </si>
  <si>
    <t>PUNTEGGIO A</t>
  </si>
  <si>
    <t>PUNTEGGIO B</t>
  </si>
  <si>
    <r>
      <t>TIPO DI MANIFESTAZIONE</t>
    </r>
    <r>
      <rPr>
        <sz val="11"/>
        <color theme="1"/>
        <rFont val="Calibri"/>
        <family val="2"/>
        <scheme val="minor"/>
      </rPr>
      <t xml:space="preserve"> (ogni manifestazione ha un rischio intrinseco legato alle attività in essa previste)</t>
    </r>
  </si>
  <si>
    <t>Manifestazione sportiva generica</t>
  </si>
  <si>
    <t>Esposizione</t>
  </si>
  <si>
    <t>Bazar</t>
  </si>
  <si>
    <t>Dimostrazione o corteo</t>
  </si>
  <si>
    <t>Fuochi d'artificio</t>
  </si>
  <si>
    <t>Mercatino delle pulci o di Natale</t>
  </si>
  <si>
    <t>Airshow</t>
  </si>
  <si>
    <t>Carnevale</t>
  </si>
  <si>
    <t>Mista (Sport+musica+show)</t>
  </si>
  <si>
    <t>Comizio</t>
  </si>
  <si>
    <t>Gara auto/moto</t>
  </si>
  <si>
    <t>Manifestazione musicale</t>
  </si>
  <si>
    <t>Opera</t>
  </si>
  <si>
    <t>Gara ciclistica</t>
  </si>
  <si>
    <t>Equitazione</t>
  </si>
  <si>
    <t>Concerto Rock</t>
  </si>
  <si>
    <t>Rappresentazione teatrale</t>
  </si>
  <si>
    <t>Show - parata</t>
  </si>
  <si>
    <t>Festa di quartiere o di strada</t>
  </si>
  <si>
    <t>Spettacolo di danza</t>
  </si>
  <si>
    <t>Festa folkloristica</t>
  </si>
  <si>
    <t>Fiera</t>
  </si>
  <si>
    <t>Gara di fondo</t>
  </si>
  <si>
    <t>PUNTEGGIO C (fattore moltiplicativo)</t>
  </si>
  <si>
    <r>
      <t>PRESENZA DI PERSONALITA'</t>
    </r>
    <r>
      <rPr>
        <sz val="11"/>
        <color theme="1"/>
        <rFont val="Calibri"/>
        <family val="2"/>
        <scheme val="minor"/>
      </rPr>
      <t xml:space="preserve"> (ogni 5 personalità 10 punti)</t>
    </r>
  </si>
  <si>
    <r>
      <t>POSSIBILI PROBLEMI DI ORDINE PUBBLICO</t>
    </r>
    <r>
      <rPr>
        <sz val="11"/>
        <color theme="1"/>
        <rFont val="Calibri"/>
        <family val="2"/>
        <scheme val="minor"/>
      </rPr>
      <t xml:space="preserve"> (se in base ad informative delle forze dell'ordine relative a partecipanti alla manifestazione è da prevedere un rischio legato a fenomeni diviolenza o di disordine saranno da conteggiare ulteriori 10 punti)</t>
    </r>
  </si>
  <si>
    <t>PUNTEGGIO D</t>
  </si>
  <si>
    <t>PUNTEGGIO E</t>
  </si>
  <si>
    <t>punteggio complessivo</t>
  </si>
  <si>
    <t>Lista di scelte</t>
  </si>
  <si>
    <t>ADDETTI ANTINCENDIO</t>
  </si>
  <si>
    <t>Unità medicalizzate (PMA)</t>
  </si>
  <si>
    <t>Ambulanze BLS (da trasporto)</t>
  </si>
  <si>
    <t>Ambulanze ALS (da soccorso)</t>
  </si>
  <si>
    <t>CALCOLO FINALE (A + B) x C + D + E</t>
  </si>
  <si>
    <r>
      <t>NUMERO DI VISITATORI EFFETTIVAMENTE PREVISTO</t>
    </r>
    <r>
      <rPr>
        <sz val="11"/>
        <color theme="1"/>
        <rFont val="Calibri"/>
        <family val="2"/>
        <scheme val="minor"/>
      </rPr>
      <t xml:space="preserve"> (in base al numero di biglietti venduti, alle precedenti esperienze in manifestazioni analoghe, o in base alla superficie libera disponibile (valore di riferimento 2 visitatori/mq) è possibile risalire al numero effettivo di presenze previste) - </t>
    </r>
    <r>
      <rPr>
        <sz val="11"/>
        <color indexed="12"/>
        <rFont val="Calibri"/>
        <family val="2"/>
      </rPr>
      <t>richiesto inserimento del numero di visitatori attesi</t>
    </r>
  </si>
  <si>
    <t>Team di 3 soccorritori appiedati</t>
  </si>
  <si>
    <r>
      <t xml:space="preserve">Stima dei partecipanti </t>
    </r>
    <r>
      <rPr>
        <sz val="14"/>
        <color indexed="12"/>
        <rFont val="Calibri"/>
        <family val="2"/>
      </rPr>
      <t>(*)</t>
    </r>
  </si>
  <si>
    <t>Intestazione associazione</t>
  </si>
  <si>
    <t>Rischio</t>
  </si>
  <si>
    <t>Misure di mitigazione del rischio</t>
  </si>
  <si>
    <t>Requisiti di accesso all'area</t>
  </si>
  <si>
    <t>Deve essere assicurato l'accesso ai mezzi di soccorso all'interno dell'area della manifestazione</t>
  </si>
  <si>
    <t>Prevista viabilità/accesso dedicato ai mezzi di soccorso</t>
  </si>
  <si>
    <t>Accessibilità ai mezzi di soccorso garantita</t>
  </si>
  <si>
    <t>Percorsi separati di accesso/deflusso</t>
  </si>
  <si>
    <t>Differenziazione tra i percorsi di accesso e quelli di deflusso all'area del pubblico qualora possibile</t>
  </si>
  <si>
    <t>Previsti</t>
  </si>
  <si>
    <t>L'entrata e l'uscita del pubblico è continua per tutta la durata della manifestazione nell'area pertanto non è prevista una separazione tra i percorsi di afflusso e deflusso</t>
  </si>
  <si>
    <t>Capienza</t>
  </si>
  <si>
    <t>Le vie di fuga sono visibilmente segnalate con cartelli</t>
  </si>
  <si>
    <t>Le vie di fuga sono rese visibili con cartelli luminosi nelle ore serali</t>
  </si>
  <si>
    <t>Da valutare solo per densità di affollamento variabili tra 1,2 e 2 persone/mq.                                                        Capacità di deflusso di 250 pp/modulo (all'aperto</t>
  </si>
  <si>
    <r>
      <t>Per le gare:</t>
    </r>
    <r>
      <rPr>
        <sz val="11"/>
        <color theme="1"/>
        <rFont val="Calibri"/>
        <family val="2"/>
        <scheme val="minor"/>
      </rPr>
      <t xml:space="preserve"> sono previste partenze scaglionate per categorie al fine di ridurre il numero di atleti in gara ed alla partenza</t>
    </r>
  </si>
  <si>
    <r>
      <t>Per le gare:</t>
    </r>
    <r>
      <rPr>
        <sz val="11"/>
        <color theme="1"/>
        <rFont val="Calibri"/>
        <family val="2"/>
        <scheme val="minor"/>
      </rPr>
      <t xml:space="preserve"> è previsto un servizio di mezzi di staffetta con indicazione di inizio e fine gara</t>
    </r>
  </si>
  <si>
    <r>
      <t>Per le gare:</t>
    </r>
    <r>
      <rPr>
        <sz val="11"/>
        <color theme="1"/>
        <rFont val="Calibri"/>
        <family val="2"/>
        <scheme val="minor"/>
      </rPr>
      <t xml:space="preserve"> il percorso di gara è definito e presidiato</t>
    </r>
  </si>
  <si>
    <r>
      <t>Per le gare:</t>
    </r>
    <r>
      <rPr>
        <sz val="11"/>
        <color theme="1"/>
        <rFont val="Calibri"/>
        <family val="2"/>
        <scheme val="minor"/>
      </rPr>
      <t xml:space="preserve"> partenza ed arrivo sono delimitati e differenziati</t>
    </r>
  </si>
  <si>
    <t>Creazione di settori</t>
  </si>
  <si>
    <t>L'area non necessita della suddivisione in settori, dato l'afflusso ed il deflusso continuo dall'area</t>
  </si>
  <si>
    <t>Misure previste</t>
  </si>
  <si>
    <t>E' stato individuato il personale incaricato di togliere le transenne in caso di emergenza ed il luogo di ricovero delle stesse in modo che non intralcino il deflusso come indicato nella descrizione dell'evento.</t>
  </si>
  <si>
    <t>Antincendio</t>
  </si>
  <si>
    <t>La protezione antincendio dovrà essere conforme alle normative di riferimento citate nella cartella 1 integrate con il DM 20.12.2012</t>
  </si>
  <si>
    <t>Sono previste procedure di emergenza e di evacuazione</t>
  </si>
  <si>
    <t>Sono previsti presidi antincendio all'interno dell'area della manifestazione</t>
  </si>
  <si>
    <t>Sulla descrizione dell'evento sono indicati i presidi antincendio ed il loro posizionamento.</t>
  </si>
  <si>
    <t>Gestione dell'emergenza</t>
  </si>
  <si>
    <t>Pianificazione delle procedure da adottare in caso di emergenza tenedo conto delle caratteristiche del sito e della portata dell'evento.</t>
  </si>
  <si>
    <t>Operatori di sicurezza</t>
  </si>
  <si>
    <t xml:space="preserve">Servizio di "addetti alla sicurezza con formazione per rischio "elevato" </t>
  </si>
  <si>
    <t>Previsti nella misure di 1/250 persone previste</t>
  </si>
  <si>
    <t>Presidio sanitario</t>
  </si>
  <si>
    <t>Previsioni</t>
  </si>
  <si>
    <t>RISORSE CONSIGLIATE</t>
  </si>
  <si>
    <t>Presenza posto medico avanzato</t>
  </si>
  <si>
    <t>Presenza di ambulanze</t>
  </si>
  <si>
    <t>Presenza di operatori sanitari</t>
  </si>
  <si>
    <t>CHECK LIST DELLE MISURE CHE SI POSSONO PREVEDERE MA CHE DEVONO ESSERE ESPLICITATE E DETTAGLIATE IN APPOSITA RELAZIONE DESCRITTIVA</t>
  </si>
  <si>
    <t>Sono rispettate le previsioni del sistema di soccorso (ALGORITMO di Maurer)</t>
  </si>
  <si>
    <t>SI/NO</t>
  </si>
  <si>
    <t>Previsto presidio sanitario all'interno dell'area dell'evento</t>
  </si>
  <si>
    <t>L'area risulta sufficientemente libera da transennamenti e con sufficienti vie di fuga.</t>
  </si>
  <si>
    <t>Saranno predisposti transennamenti solo per delimitare le zone di arrivo e partenza / afflusso e deflusso.</t>
  </si>
  <si>
    <t>Non risultano particolari rischi di incendio</t>
  </si>
  <si>
    <t>ALGORITMO DI MAURER PER LA DEFINZIONE DELLE RISORSE NECESSARIE</t>
  </si>
  <si>
    <t>compilare le caselle evidenziate in verde</t>
  </si>
  <si>
    <t>compilare le caselle evidenziate in verde scegliendo tra le opzioni proposte</t>
  </si>
  <si>
    <t>compilare la caselle evidenziate in verde</t>
  </si>
  <si>
    <t>E' previsto un sistema per la diffusione di comunicazione sonore con il pubblico per la diramazione di messaggi finalizzati all'adozione di misure e comportamenti da adottare in caso di emergenza.</t>
  </si>
  <si>
    <t>E' stato individuato il responsabile della sicurezza dell'evento ed indicato nella descrizione.</t>
  </si>
  <si>
    <t>Selezionare</t>
  </si>
  <si>
    <t>inserire numero visitatori attesi</t>
  </si>
  <si>
    <t>SAN GIOVANNI LUPATOTO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</si>
</sst>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indexed="8"/>
      <name val="Calibri"/>
      <family val="2"/>
    </font>
    <font>
      <b/>
      <sz val="11"/>
      <color indexed="8"/>
      <name val="Calibri"/>
      <family val="2"/>
    </font>
    <font>
      <b/>
      <sz val="11"/>
      <color indexed="10"/>
      <name val="Calibri"/>
      <family val="2"/>
    </font>
    <font>
      <sz val="8"/>
      <color indexed="8"/>
      <name val="Calibri"/>
      <family val="2"/>
    </font>
    <font>
      <sz val="11"/>
      <color indexed="12"/>
      <name val="Calibri"/>
      <family val="2"/>
    </font>
    <font>
      <b/>
      <sz val="11"/>
      <color indexed="12"/>
      <name val="Calibri"/>
      <family val="2"/>
    </font>
    <font>
      <sz val="8"/>
      <color indexed="12"/>
      <name val="Calibri"/>
      <family val="2"/>
    </font>
    <font>
      <b/>
      <sz val="18"/>
      <color indexed="8"/>
      <name val="Calibri"/>
      <family val="2"/>
    </font>
    <font>
      <b/>
      <sz val="18"/>
      <color indexed="10"/>
      <name val="Calibri"/>
      <family val="2"/>
    </font>
    <font>
      <b/>
      <sz val="16"/>
      <color indexed="8"/>
      <name val="Calibri"/>
      <family val="2"/>
    </font>
    <font>
      <sz val="16"/>
      <color indexed="8"/>
      <name val="Calibri"/>
      <family val="2"/>
    </font>
    <font>
      <b/>
      <sz val="16"/>
      <color indexed="12"/>
      <name val="Calibri"/>
      <family val="2"/>
    </font>
    <font>
      <sz val="14"/>
      <color indexed="8"/>
      <name val="Calibri"/>
      <family val="2"/>
    </font>
    <font>
      <sz val="14"/>
      <color indexed="12"/>
      <name val="Calibri"/>
      <family val="2"/>
    </font>
    <font>
      <b/>
      <sz val="14"/>
      <color indexed="8"/>
      <name val="Calibri"/>
      <family val="2"/>
    </font>
    <font>
      <b/>
      <u/>
      <sz val="11"/>
      <color indexed="8"/>
      <name val="Calibri"/>
      <family val="2"/>
    </font>
    <font>
      <sz val="16"/>
      <color indexed="12"/>
      <name val="Calibri"/>
      <family val="2"/>
    </font>
    <font>
      <sz val="9"/>
      <color indexed="8"/>
      <name val="Calibri"/>
      <family val="2"/>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applyAlignment="1">
      <alignment vertical="center" wrapText="1"/>
    </xf>
    <xf numFmtId="0" fontId="2"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justify" vertical="center" wrapText="1"/>
    </xf>
    <xf numFmtId="0" fontId="16" fillId="0" borderId="1" xfId="0" applyFont="1" applyBorder="1" applyAlignment="1">
      <alignment horizontal="justify" vertical="center" wrapText="1"/>
    </xf>
    <xf numFmtId="0" fontId="0" fillId="2" borderId="1" xfId="0" applyFill="1" applyBorder="1" applyAlignment="1" applyProtection="1">
      <alignment horizontal="center" vertical="center" wrapText="1"/>
      <protection locked="0" hidden="1"/>
    </xf>
    <xf numFmtId="0" fontId="0" fillId="2" borderId="1" xfId="0" applyFill="1" applyBorder="1" applyAlignment="1" applyProtection="1">
      <alignment horizontal="center" vertical="center" wrapText="1"/>
      <protection locked="0" hidden="1"/>
    </xf>
    <xf numFmtId="0" fontId="0" fillId="0" borderId="0" xfId="0" applyAlignment="1">
      <alignment vertical="center"/>
    </xf>
    <xf numFmtId="0" fontId="0" fillId="0" borderId="0" xfId="0" applyAlignment="1">
      <alignment horizontal="center" vertical="center"/>
    </xf>
    <xf numFmtId="0" fontId="0" fillId="2" borderId="1" xfId="0" applyFill="1" applyBorder="1" applyAlignment="1" applyProtection="1">
      <alignment horizontal="center" vertical="center"/>
      <protection locked="0" hidden="1"/>
    </xf>
    <xf numFmtId="0" fontId="0" fillId="0" borderId="1" xfId="0"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pplyProtection="1">
      <alignment vertical="center"/>
      <protection locked="0" hidden="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0" fillId="0" borderId="0" xfId="0"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0" fillId="0" borderId="1" xfId="0" applyBorder="1" applyAlignment="1" applyProtection="1">
      <alignment horizontal="center" vertical="center" wrapText="1"/>
      <protection hidden="1"/>
    </xf>
    <xf numFmtId="0" fontId="1" fillId="0" borderId="1" xfId="0" applyFont="1" applyBorder="1" applyAlignment="1" applyProtection="1">
      <alignment vertical="center" wrapText="1"/>
      <protection hidden="1"/>
    </xf>
    <xf numFmtId="3" fontId="2" fillId="0" borderId="0" xfId="0" applyNumberFormat="1" applyFont="1" applyAlignment="1" applyProtection="1">
      <alignment horizontal="center" vertical="center" wrapText="1"/>
      <protection hidden="1"/>
    </xf>
    <xf numFmtId="0" fontId="0" fillId="3" borderId="1" xfId="0"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 xfId="0" applyBorder="1" applyAlignment="1" applyProtection="1">
      <alignment vertical="center" wrapText="1"/>
      <protection hidden="1"/>
    </xf>
    <xf numFmtId="0" fontId="2" fillId="0" borderId="0" xfId="0" applyFont="1" applyAlignment="1" applyProtection="1">
      <alignment vertical="center" wrapText="1"/>
      <protection hidden="1"/>
    </xf>
    <xf numFmtId="0" fontId="3" fillId="0" borderId="2" xfId="0" applyFont="1" applyBorder="1" applyAlignment="1" applyProtection="1">
      <alignment horizontal="right" vertical="center" wrapText="1"/>
      <protection hidden="1"/>
    </xf>
    <xf numFmtId="0" fontId="12" fillId="0" borderId="3"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0" borderId="0" xfId="0" applyFont="1" applyBorder="1" applyAlignment="1" applyProtection="1">
      <alignment horizontal="right" vertical="center" wrapText="1"/>
      <protection hidden="1"/>
    </xf>
    <xf numFmtId="0" fontId="3" fillId="0" borderId="0" xfId="0" applyFont="1" applyBorder="1" applyAlignment="1" applyProtection="1">
      <alignment horizontal="center" vertical="center" wrapText="1"/>
      <protection hidden="1"/>
    </xf>
    <xf numFmtId="0" fontId="10" fillId="0" borderId="4" xfId="0" applyFont="1" applyBorder="1" applyProtection="1">
      <protection hidden="1"/>
    </xf>
    <xf numFmtId="0" fontId="11" fillId="0" borderId="5" xfId="0" applyFont="1" applyBorder="1" applyProtection="1">
      <protection hidden="1"/>
    </xf>
    <xf numFmtId="0" fontId="11" fillId="0" borderId="4" xfId="0" applyFont="1" applyBorder="1" applyProtection="1">
      <protection hidden="1"/>
    </xf>
    <xf numFmtId="1" fontId="10" fillId="0" borderId="5" xfId="0" applyNumberFormat="1" applyFont="1" applyBorder="1" applyProtection="1">
      <protection hidden="1"/>
    </xf>
    <xf numFmtId="0" fontId="0" fillId="0" borderId="0" xfId="0" applyProtection="1">
      <protection hidden="1"/>
    </xf>
    <xf numFmtId="0" fontId="11" fillId="0" borderId="6" xfId="0" applyFont="1" applyBorder="1" applyProtection="1">
      <protection hidden="1"/>
    </xf>
    <xf numFmtId="0" fontId="10" fillId="0" borderId="7" xfId="0" applyFont="1" applyBorder="1" applyProtection="1">
      <protection hidden="1"/>
    </xf>
    <xf numFmtId="0" fontId="11" fillId="0" borderId="8" xfId="0" applyFont="1" applyBorder="1" applyProtection="1">
      <protection hidden="1"/>
    </xf>
    <xf numFmtId="0" fontId="10" fillId="0" borderId="9" xfId="0" applyFont="1" applyBorder="1" applyProtection="1">
      <protection hidden="1"/>
    </xf>
    <xf numFmtId="0" fontId="11" fillId="0" borderId="10" xfId="0" applyFont="1" applyBorder="1" applyProtection="1">
      <protection hidden="1"/>
    </xf>
    <xf numFmtId="0" fontId="10" fillId="0" borderId="11" xfId="0" applyFont="1" applyBorder="1" applyProtection="1">
      <protection hidden="1"/>
    </xf>
    <xf numFmtId="3"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17" fillId="2" borderId="0" xfId="0" applyFont="1" applyFill="1" applyAlignment="1" applyProtection="1">
      <alignment horizontal="left" vertical="center" wrapText="1"/>
      <protection hidden="1"/>
    </xf>
    <xf numFmtId="0" fontId="0" fillId="0" borderId="0" xfId="0" applyFill="1" applyAlignment="1" applyProtection="1">
      <alignment horizontal="right" vertical="center" wrapText="1"/>
      <protection hidden="1"/>
    </xf>
    <xf numFmtId="0" fontId="18" fillId="2" borderId="1" xfId="0" applyFont="1" applyFill="1" applyBorder="1" applyAlignment="1">
      <alignment vertical="center"/>
    </xf>
    <xf numFmtId="0" fontId="8" fillId="0" borderId="1" xfId="0" applyFont="1" applyBorder="1" applyAlignment="1" applyProtection="1">
      <alignment horizontal="center" vertical="center"/>
      <protection locked="0" hidden="1"/>
    </xf>
    <xf numFmtId="0" fontId="15" fillId="3" borderId="1" xfId="0" applyFont="1" applyFill="1" applyBorder="1" applyAlignment="1">
      <alignment horizontal="center" vertical="center"/>
    </xf>
    <xf numFmtId="0" fontId="8" fillId="0" borderId="2" xfId="0" applyFont="1" applyBorder="1" applyAlignment="1">
      <alignment horizontal="left" vertical="center"/>
    </xf>
    <xf numFmtId="0" fontId="8" fillId="0" borderId="12" xfId="0" applyFont="1" applyBorder="1" applyAlignment="1">
      <alignment horizontal="left"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center" vertical="center" wrapText="1"/>
    </xf>
    <xf numFmtId="0" fontId="15" fillId="3"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8" fillId="0" borderId="1" xfId="0" applyFont="1" applyBorder="1" applyAlignment="1">
      <alignment horizontal="left" vertical="center"/>
    </xf>
    <xf numFmtId="0" fontId="15"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0" fillId="0" borderId="0" xfId="0" applyAlignment="1">
      <alignment horizontal="center" vertical="center"/>
    </xf>
    <xf numFmtId="0" fontId="13" fillId="0" borderId="1" xfId="0" applyFont="1" applyBorder="1" applyAlignment="1" applyProtection="1">
      <alignment horizontal="left" vertical="center" wrapText="1"/>
      <protection locked="0" hidden="1"/>
    </xf>
    <xf numFmtId="0" fontId="2" fillId="0" borderId="13" xfId="0" applyFont="1" applyBorder="1" applyAlignment="1" applyProtection="1">
      <alignment horizontal="left" vertical="center" wrapText="1"/>
      <protection hidden="1"/>
    </xf>
    <xf numFmtId="0" fontId="2" fillId="0" borderId="14" xfId="0" applyFont="1" applyBorder="1" applyAlignment="1" applyProtection="1">
      <alignment horizontal="left" vertical="center" wrapText="1"/>
      <protection hidden="1"/>
    </xf>
    <xf numFmtId="0" fontId="10" fillId="0" borderId="0" xfId="0" applyFont="1" applyAlignment="1" applyProtection="1">
      <alignment horizontal="center" vertical="center" wrapText="1"/>
      <protection hidden="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0" fillId="0" borderId="1" xfId="0" applyBorder="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0" fillId="2" borderId="15" xfId="0" applyFill="1"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1143000</xdr:colOff>
      <xdr:row>48</xdr:row>
      <xdr:rowOff>104775</xdr:rowOff>
    </xdr:from>
    <xdr:to>
      <xdr:col>3</xdr:col>
      <xdr:colOff>876300</xdr:colOff>
      <xdr:row>51</xdr:row>
      <xdr:rowOff>152400</xdr:rowOff>
    </xdr:to>
    <xdr:pic>
      <xdr:nvPicPr>
        <xdr:cNvPr id="1037" name="Picture 3" descr="SisFoP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7325" y="11820525"/>
          <a:ext cx="1885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zoomScaleNormal="100" workbookViewId="0">
      <selection activeCell="C4" sqref="C4:D4"/>
    </sheetView>
  </sheetViews>
  <sheetFormatPr defaultColWidth="8.85546875" defaultRowHeight="15" x14ac:dyDescent="0.25"/>
  <cols>
    <col min="1" max="1" width="22.7109375" style="11" customWidth="1"/>
    <col min="2" max="2" width="39.140625" style="11" customWidth="1"/>
    <col min="3" max="3" width="32.28515625" style="11" customWidth="1"/>
    <col min="4" max="4" width="14.28515625" style="12" customWidth="1"/>
    <col min="5" max="16384" width="8.85546875" style="11"/>
  </cols>
  <sheetData>
    <row r="1" spans="1:4" ht="45.6" customHeight="1" x14ac:dyDescent="0.25">
      <c r="A1" s="3" t="s">
        <v>99</v>
      </c>
      <c r="B1" s="58"/>
      <c r="C1" s="58"/>
      <c r="D1" s="58"/>
    </row>
    <row r="2" spans="1:4" ht="23.25" x14ac:dyDescent="0.25">
      <c r="A2" s="68" t="s">
        <v>45</v>
      </c>
      <c r="B2" s="68"/>
      <c r="C2" s="72" t="s">
        <v>153</v>
      </c>
      <c r="D2" s="72"/>
    </row>
    <row r="3" spans="1:4" ht="23.25" x14ac:dyDescent="0.25">
      <c r="A3" s="68" t="s">
        <v>42</v>
      </c>
      <c r="B3" s="68"/>
      <c r="C3" s="72"/>
      <c r="D3" s="72"/>
    </row>
    <row r="4" spans="1:4" ht="23.25" x14ac:dyDescent="0.25">
      <c r="A4" s="68" t="s">
        <v>43</v>
      </c>
      <c r="B4" s="68"/>
      <c r="C4" s="72"/>
      <c r="D4" s="72"/>
    </row>
    <row r="5" spans="1:4" ht="23.25" x14ac:dyDescent="0.25">
      <c r="A5" s="68" t="s">
        <v>44</v>
      </c>
      <c r="B5" s="68"/>
      <c r="C5" s="72"/>
      <c r="D5" s="72"/>
    </row>
    <row r="6" spans="1:4" ht="14.45" customHeight="1" x14ac:dyDescent="0.25"/>
    <row r="7" spans="1:4" ht="18.75" x14ac:dyDescent="0.25">
      <c r="A7" s="69" t="s">
        <v>24</v>
      </c>
      <c r="B7" s="69"/>
      <c r="C7" s="69"/>
      <c r="D7" s="69"/>
    </row>
    <row r="8" spans="1:4" ht="18.75" x14ac:dyDescent="0.25">
      <c r="A8" s="70" t="s">
        <v>0</v>
      </c>
      <c r="B8" s="70"/>
      <c r="C8" s="13" t="s">
        <v>151</v>
      </c>
      <c r="D8" s="14" t="b">
        <f>IF(C8="Annualmente",1,IF(C8="Mensilmente",2,IF(C8="Tutti i giorni",3,IF(C8="Occasionalmente/all'improvviso",4))))</f>
        <v>0</v>
      </c>
    </row>
    <row r="9" spans="1:4" ht="18.75" x14ac:dyDescent="0.25">
      <c r="A9" s="70" t="s">
        <v>38</v>
      </c>
      <c r="B9" s="70"/>
      <c r="C9" s="13" t="s">
        <v>151</v>
      </c>
      <c r="D9" s="14" t="b">
        <f>IF(C9="Religioso",1,IF(C9="Sportivo",1,IF(C9="Intrattenimento",2,IF(C9="Politico,sociale",4,IF(C9="Concerto pop/rock",4)))))</f>
        <v>0</v>
      </c>
    </row>
    <row r="10" spans="1:4" x14ac:dyDescent="0.25">
      <c r="A10" s="65" t="s">
        <v>1</v>
      </c>
      <c r="B10" s="1" t="s">
        <v>2</v>
      </c>
      <c r="C10" s="9" t="s">
        <v>151</v>
      </c>
      <c r="D10" s="14">
        <f>IF(C10="SI",1,0)</f>
        <v>0</v>
      </c>
    </row>
    <row r="11" spans="1:4" x14ac:dyDescent="0.25">
      <c r="A11" s="65"/>
      <c r="B11" s="1" t="s">
        <v>3</v>
      </c>
      <c r="C11" s="9" t="s">
        <v>151</v>
      </c>
      <c r="D11" s="14">
        <f t="shared" ref="D11:D18" si="0">IF(C11="SI",1,0)</f>
        <v>0</v>
      </c>
    </row>
    <row r="12" spans="1:4" ht="30" x14ac:dyDescent="0.25">
      <c r="A12" s="65"/>
      <c r="B12" s="1" t="s">
        <v>4</v>
      </c>
      <c r="C12" s="9" t="s">
        <v>151</v>
      </c>
      <c r="D12" s="14">
        <f t="shared" si="0"/>
        <v>0</v>
      </c>
    </row>
    <row r="13" spans="1:4" ht="28.9" customHeight="1" x14ac:dyDescent="0.25">
      <c r="A13" s="65"/>
      <c r="B13" s="1" t="s">
        <v>5</v>
      </c>
      <c r="C13" s="9" t="s">
        <v>151</v>
      </c>
      <c r="D13" s="14">
        <f t="shared" si="0"/>
        <v>0</v>
      </c>
    </row>
    <row r="14" spans="1:4" x14ac:dyDescent="0.25">
      <c r="A14" s="65"/>
      <c r="B14" s="1" t="s">
        <v>6</v>
      </c>
      <c r="C14" s="9" t="s">
        <v>151</v>
      </c>
      <c r="D14" s="14">
        <f t="shared" si="0"/>
        <v>0</v>
      </c>
    </row>
    <row r="15" spans="1:4" x14ac:dyDescent="0.25">
      <c r="A15" s="65"/>
      <c r="B15" s="1" t="s">
        <v>7</v>
      </c>
      <c r="C15" s="9" t="s">
        <v>151</v>
      </c>
      <c r="D15" s="14">
        <f t="shared" si="0"/>
        <v>0</v>
      </c>
    </row>
    <row r="16" spans="1:4" x14ac:dyDescent="0.25">
      <c r="A16" s="65"/>
      <c r="B16" s="1" t="s">
        <v>8</v>
      </c>
      <c r="C16" s="9" t="s">
        <v>151</v>
      </c>
      <c r="D16" s="14">
        <f t="shared" si="0"/>
        <v>0</v>
      </c>
    </row>
    <row r="17" spans="1:4" ht="18.75" x14ac:dyDescent="0.25">
      <c r="A17" s="67" t="s">
        <v>9</v>
      </c>
      <c r="B17" s="67"/>
      <c r="C17" s="10" t="s">
        <v>151</v>
      </c>
      <c r="D17" s="14">
        <f>IF(C17="fino a 12 ore",1,IF(C17="da 12 ore a 3 giorni",2,IF(C17="superiore a 3 giorni",3,)))</f>
        <v>0</v>
      </c>
    </row>
    <row r="18" spans="1:4" x14ac:dyDescent="0.25">
      <c r="A18" s="65" t="s">
        <v>10</v>
      </c>
      <c r="B18" s="1" t="s">
        <v>11</v>
      </c>
      <c r="C18" s="9" t="s">
        <v>151</v>
      </c>
      <c r="D18" s="14">
        <f t="shared" si="0"/>
        <v>0</v>
      </c>
    </row>
    <row r="19" spans="1:4" x14ac:dyDescent="0.25">
      <c r="A19" s="65"/>
      <c r="B19" s="1" t="s">
        <v>12</v>
      </c>
      <c r="C19" s="9" t="s">
        <v>151</v>
      </c>
      <c r="D19" s="14">
        <f>IF(C19="SI",2,0)</f>
        <v>0</v>
      </c>
    </row>
    <row r="20" spans="1:4" ht="30" x14ac:dyDescent="0.25">
      <c r="A20" s="65"/>
      <c r="B20" s="1" t="s">
        <v>13</v>
      </c>
      <c r="C20" s="9" t="s">
        <v>151</v>
      </c>
      <c r="D20" s="14">
        <f>IF(C20="SI",2,0)</f>
        <v>0</v>
      </c>
    </row>
    <row r="21" spans="1:4" ht="28.9" customHeight="1" x14ac:dyDescent="0.25">
      <c r="A21" s="65"/>
      <c r="B21" s="1" t="s">
        <v>14</v>
      </c>
      <c r="C21" s="9" t="s">
        <v>151</v>
      </c>
      <c r="D21" s="14">
        <f>IF(C21="SI",2,0)</f>
        <v>0</v>
      </c>
    </row>
    <row r="22" spans="1:4" x14ac:dyDescent="0.25">
      <c r="A22" s="65" t="s">
        <v>15</v>
      </c>
      <c r="B22" s="1" t="s">
        <v>16</v>
      </c>
      <c r="C22" s="9" t="s">
        <v>151</v>
      </c>
      <c r="D22" s="14">
        <f>IF(C22="SI",2,0)</f>
        <v>0</v>
      </c>
    </row>
    <row r="23" spans="1:4" x14ac:dyDescent="0.25">
      <c r="A23" s="65"/>
      <c r="B23" s="1" t="s">
        <v>17</v>
      </c>
      <c r="C23" s="9" t="s">
        <v>151</v>
      </c>
      <c r="D23" s="14">
        <f>IF(C23="SI",1,0)</f>
        <v>0</v>
      </c>
    </row>
    <row r="24" spans="1:4" x14ac:dyDescent="0.25">
      <c r="A24" s="65"/>
      <c r="B24" s="1" t="s">
        <v>18</v>
      </c>
      <c r="C24" s="9" t="s">
        <v>151</v>
      </c>
      <c r="D24" s="14">
        <f>IF(C24="SI",2,0)</f>
        <v>0</v>
      </c>
    </row>
    <row r="25" spans="1:4" x14ac:dyDescent="0.25">
      <c r="A25" s="65"/>
      <c r="B25" s="1" t="s">
        <v>19</v>
      </c>
      <c r="C25" s="9" t="s">
        <v>151</v>
      </c>
      <c r="D25" s="14">
        <f>IF(C25="SI",1,0)</f>
        <v>0</v>
      </c>
    </row>
    <row r="26" spans="1:4" x14ac:dyDescent="0.25">
      <c r="A26" s="65"/>
      <c r="B26" s="1" t="s">
        <v>20</v>
      </c>
      <c r="C26" s="9" t="s">
        <v>151</v>
      </c>
      <c r="D26" s="14">
        <f>IF(C26="SI",2,0)</f>
        <v>0</v>
      </c>
    </row>
    <row r="27" spans="1:4" x14ac:dyDescent="0.25">
      <c r="A27" s="65"/>
      <c r="B27" s="1" t="s">
        <v>21</v>
      </c>
      <c r="C27" s="9" t="s">
        <v>151</v>
      </c>
      <c r="D27" s="14">
        <f>IF(C27="SI",2,0)</f>
        <v>0</v>
      </c>
    </row>
    <row r="28" spans="1:4" x14ac:dyDescent="0.25">
      <c r="A28" s="65"/>
      <c r="B28" s="1" t="s">
        <v>22</v>
      </c>
      <c r="C28" s="9" t="s">
        <v>151</v>
      </c>
      <c r="D28" s="14">
        <f>IF(C28="SI",3,0)</f>
        <v>0</v>
      </c>
    </row>
    <row r="29" spans="1:4" x14ac:dyDescent="0.25">
      <c r="A29" s="65"/>
      <c r="B29" s="1" t="s">
        <v>23</v>
      </c>
      <c r="C29" s="9" t="s">
        <v>151</v>
      </c>
      <c r="D29" s="14">
        <f>IF(C29="SI",3,0)</f>
        <v>0</v>
      </c>
    </row>
    <row r="30" spans="1:4" x14ac:dyDescent="0.25">
      <c r="A30" s="65" t="s">
        <v>25</v>
      </c>
      <c r="B30" s="1" t="s">
        <v>37</v>
      </c>
      <c r="C30" s="9" t="s">
        <v>151</v>
      </c>
      <c r="D30" s="14">
        <f>IF(C30="SI",-1,0)</f>
        <v>0</v>
      </c>
    </row>
    <row r="31" spans="1:4" ht="14.45" customHeight="1" x14ac:dyDescent="0.25">
      <c r="A31" s="65"/>
      <c r="B31" s="1" t="s">
        <v>26</v>
      </c>
      <c r="C31" s="9" t="s">
        <v>151</v>
      </c>
      <c r="D31" s="14">
        <f>IF(C31="SI",-1,0)</f>
        <v>0</v>
      </c>
    </row>
    <row r="32" spans="1:4" x14ac:dyDescent="0.25">
      <c r="A32" s="65"/>
      <c r="B32" s="1" t="s">
        <v>27</v>
      </c>
      <c r="C32" s="9" t="s">
        <v>151</v>
      </c>
      <c r="D32" s="14">
        <f>IF(C32="SI",-1,0)</f>
        <v>0</v>
      </c>
    </row>
    <row r="33" spans="1:4" ht="28.9" customHeight="1" x14ac:dyDescent="0.25">
      <c r="A33" s="65"/>
      <c r="B33" s="1" t="s">
        <v>28</v>
      </c>
      <c r="C33" s="9" t="s">
        <v>151</v>
      </c>
      <c r="D33" s="14">
        <f>IF(C33="SI",1,0)</f>
        <v>0</v>
      </c>
    </row>
    <row r="34" spans="1:4" ht="28.9" customHeight="1" x14ac:dyDescent="0.25">
      <c r="A34" s="65"/>
      <c r="B34" s="1" t="s">
        <v>29</v>
      </c>
      <c r="C34" s="9" t="s">
        <v>151</v>
      </c>
      <c r="D34" s="14">
        <f>IF(C34="SI",-1,0)</f>
        <v>0</v>
      </c>
    </row>
    <row r="35" spans="1:4" ht="18.75" x14ac:dyDescent="0.25">
      <c r="A35" s="59" t="s">
        <v>30</v>
      </c>
      <c r="B35" s="59"/>
      <c r="C35" s="59"/>
      <c r="D35" s="15">
        <f>SUM(D8:D34)</f>
        <v>0</v>
      </c>
    </row>
    <row r="37" spans="1:4" ht="18.75" x14ac:dyDescent="0.25">
      <c r="A37" s="66" t="s">
        <v>31</v>
      </c>
      <c r="B37" s="66"/>
      <c r="C37" s="66"/>
      <c r="D37" s="66"/>
    </row>
    <row r="38" spans="1:4" ht="18.75" x14ac:dyDescent="0.25">
      <c r="A38" s="64" t="s">
        <v>98</v>
      </c>
      <c r="B38" s="64"/>
      <c r="C38" s="16" t="s">
        <v>151</v>
      </c>
      <c r="D38" s="17" t="b">
        <f>IF(C38="0-200",1,IF(C38="201-1.000",3,IF(C38="1001-5000",7,IF(C38="5001-10000",10,IF(C38="superiore a 10.000",25)))))</f>
        <v>0</v>
      </c>
    </row>
    <row r="39" spans="1:4" ht="18.75" x14ac:dyDescent="0.25">
      <c r="A39" s="64" t="s">
        <v>34</v>
      </c>
      <c r="B39" s="64"/>
      <c r="C39" s="16" t="s">
        <v>151</v>
      </c>
      <c r="D39" s="14" t="str">
        <f>IF(C39="25-65",1,IF(C39="Selezionare","FALSO",2))</f>
        <v>FALSO</v>
      </c>
    </row>
    <row r="40" spans="1:4" ht="18.75" x14ac:dyDescent="0.25">
      <c r="A40" s="64" t="s">
        <v>35</v>
      </c>
      <c r="B40" s="64"/>
      <c r="C40" s="16" t="s">
        <v>151</v>
      </c>
      <c r="D40" s="14" t="str">
        <f>IF(C40="Bassa (minore di 0,7 persone/mq)",-1,IF(C40="Medio bassa (da 0,7 a 1,2 persone/mq)",2,IF(C40="Selezionare","FALSO",2)))</f>
        <v>FALSO</v>
      </c>
    </row>
    <row r="41" spans="1:4" ht="18.75" x14ac:dyDescent="0.25">
      <c r="A41" s="64" t="s">
        <v>32</v>
      </c>
      <c r="B41" s="64"/>
      <c r="C41" s="16" t="s">
        <v>151</v>
      </c>
      <c r="D41" s="14" t="str">
        <f>IF(C41="Rilassato",1,IF(C41="Eccitato",2,IF(C41="Selezionare","FALSO",3)))</f>
        <v>FALSO</v>
      </c>
    </row>
    <row r="42" spans="1:4" ht="18.75" x14ac:dyDescent="0.25">
      <c r="A42" s="64" t="s">
        <v>33</v>
      </c>
      <c r="B42" s="64"/>
      <c r="C42" s="16" t="s">
        <v>151</v>
      </c>
      <c r="D42" s="14" t="str">
        <f>IF(C42="Seduti",1,IF(C42="In parte seduti",2,IF(C41="Selezionare","FALSO",3)))</f>
        <v>FALSO</v>
      </c>
    </row>
    <row r="43" spans="1:4" ht="18.75" x14ac:dyDescent="0.25">
      <c r="A43" s="59" t="s">
        <v>36</v>
      </c>
      <c r="B43" s="59"/>
      <c r="C43" s="59"/>
      <c r="D43" s="15">
        <f>SUM(D38:D42)</f>
        <v>0</v>
      </c>
    </row>
    <row r="44" spans="1:4" ht="18.75" x14ac:dyDescent="0.25">
      <c r="A44" s="59" t="s">
        <v>39</v>
      </c>
      <c r="B44" s="59"/>
      <c r="C44" s="59"/>
      <c r="D44" s="18">
        <f>SUM(D43,D35)</f>
        <v>0</v>
      </c>
    </row>
    <row r="46" spans="1:4" ht="23.25" x14ac:dyDescent="0.25">
      <c r="A46" s="60" t="s">
        <v>41</v>
      </c>
      <c r="B46" s="61"/>
      <c r="C46" s="62" t="str">
        <f>IF(D44&lt;15,"BASSO",IF(D44&gt;25,"ALTO","MEDIO"))</f>
        <v>BASSO</v>
      </c>
      <c r="D46" s="63">
        <f>IF(C46="Seduti",1,IF(C46="In parte seduti",2,3))</f>
        <v>3</v>
      </c>
    </row>
    <row r="47" spans="1:4" x14ac:dyDescent="0.25">
      <c r="A47" s="19" t="s">
        <v>40</v>
      </c>
    </row>
    <row r="48" spans="1:4" x14ac:dyDescent="0.25">
      <c r="A48" s="19" t="s">
        <v>49</v>
      </c>
      <c r="C48" s="57" t="s">
        <v>148</v>
      </c>
    </row>
    <row r="49" spans="1:4" x14ac:dyDescent="0.25">
      <c r="A49" s="19" t="s">
        <v>50</v>
      </c>
      <c r="C49" s="71"/>
      <c r="D49" s="71"/>
    </row>
    <row r="50" spans="1:4" x14ac:dyDescent="0.25">
      <c r="A50" s="19" t="s">
        <v>47</v>
      </c>
      <c r="C50" s="71"/>
      <c r="D50" s="71"/>
    </row>
    <row r="51" spans="1:4" x14ac:dyDescent="0.25">
      <c r="A51" s="20" t="s">
        <v>48</v>
      </c>
      <c r="C51" s="21"/>
      <c r="D51" s="71"/>
    </row>
    <row r="54" spans="1:4" x14ac:dyDescent="0.25">
      <c r="C54"/>
    </row>
  </sheetData>
  <sheetProtection password="D89D" sheet="1" objects="1" scenarios="1"/>
  <mergeCells count="30">
    <mergeCell ref="D49:D51"/>
    <mergeCell ref="C49:C50"/>
    <mergeCell ref="C2:D2"/>
    <mergeCell ref="C3:D3"/>
    <mergeCell ref="C4:D4"/>
    <mergeCell ref="C5:D5"/>
    <mergeCell ref="A35:C35"/>
    <mergeCell ref="A38:B38"/>
    <mergeCell ref="A39:B39"/>
    <mergeCell ref="A40:B40"/>
    <mergeCell ref="A41:B41"/>
    <mergeCell ref="A17:B17"/>
    <mergeCell ref="A2:B2"/>
    <mergeCell ref="A3:B3"/>
    <mergeCell ref="A4:B4"/>
    <mergeCell ref="A5:B5"/>
    <mergeCell ref="A7:D7"/>
    <mergeCell ref="A10:A16"/>
    <mergeCell ref="A8:B8"/>
    <mergeCell ref="A9:B9"/>
    <mergeCell ref="B1:D1"/>
    <mergeCell ref="A44:C44"/>
    <mergeCell ref="A46:B46"/>
    <mergeCell ref="C46:D46"/>
    <mergeCell ref="A43:C43"/>
    <mergeCell ref="A42:B42"/>
    <mergeCell ref="A18:A21"/>
    <mergeCell ref="A22:A29"/>
    <mergeCell ref="A30:A34"/>
    <mergeCell ref="A37:D37"/>
  </mergeCells>
  <phoneticPr fontId="0" type="noConversion"/>
  <dataValidations count="10">
    <dataValidation type="list" allowBlank="1" showInputMessage="1" showErrorMessage="1" sqref="C8">
      <formula1>"Selezionare,Annualmente,Mensilmente,Tutti i giorni,Occasionalmente/all'improvviso"</formula1>
    </dataValidation>
    <dataValidation type="list" allowBlank="1" showInputMessage="1" showErrorMessage="1" sqref="C9">
      <mc:AlternateContent xmlns:x12ac="http://schemas.microsoft.com/office/spreadsheetml/2011/1/ac" xmlns:mc="http://schemas.openxmlformats.org/markup-compatibility/2006">
        <mc:Choice Requires="x12ac">
          <x12ac:list>Selezionare,Religioso,Sportivo,Intrattenimento,"Politico,sociale",Concerto pop/rock</x12ac:list>
        </mc:Choice>
        <mc:Fallback>
          <formula1>"Selezionare,Religioso,Sportivo,Intrattenimento,Politico,sociale,Concerto pop/rock"</formula1>
        </mc:Fallback>
      </mc:AlternateContent>
    </dataValidation>
    <dataValidation type="list" allowBlank="1" showInputMessage="1" showErrorMessage="1" sqref="C21:C34">
      <formula1>"Selezionare,SI,NO"</formula1>
    </dataValidation>
    <dataValidation type="list" allowBlank="1" showInputMessage="1" showErrorMessage="1" sqref="C17">
      <formula1>"Selezionare,fino a 12 ore, da 12 ore a 3 giorni, superiore a 3 giorni"</formula1>
    </dataValidation>
    <dataValidation type="list" allowBlank="1" showInputMessage="1" showErrorMessage="1" sqref="C38">
      <formula1>"Selezionare,0-200,201-1.000,1001-5000,5001-10000,superiore a 10.000"</formula1>
    </dataValidation>
    <dataValidation type="list" allowBlank="1" showInputMessage="1" showErrorMessage="1" sqref="C39">
      <formula1>"Selezionare,25-65,&lt;25 - &gt;65"</formula1>
    </dataValidation>
    <dataValidation type="list" allowBlank="1" showInputMessage="1" showErrorMessage="1" sqref="C40">
      <mc:AlternateContent xmlns:x12ac="http://schemas.microsoft.com/office/spreadsheetml/2011/1/ac" xmlns:mc="http://schemas.openxmlformats.org/markup-compatibility/2006">
        <mc:Choice Requires="x12ac">
          <x12ac:list>Selezionare,"Bassa (minore di 0,7 persone/mq)","Medio bassa (da 0,7 a 1,2 persone/mq)","Alta (da 1,2 a 2 persone/mq)"</x12ac:list>
        </mc:Choice>
        <mc:Fallback>
          <formula1>"Selezionare,Bassa (minore di 0,7 persone/mq),Medio bassa (da 0,7 a 1,2 persone/mq),Alta (da 1,2 a 2 persone/mq)"</formula1>
        </mc:Fallback>
      </mc:AlternateContent>
    </dataValidation>
    <dataValidation type="list" allowBlank="1" showInputMessage="1" showErrorMessage="1" sqref="C41">
      <formula1>"Selezionare,Rilassato,Eccitato,Aggressivo"</formula1>
    </dataValidation>
    <dataValidation type="list" allowBlank="1" showInputMessage="1" showErrorMessage="1" sqref="C42">
      <formula1>"Selezionare,Seduti,In parte seduti,In piedi"</formula1>
    </dataValidation>
    <dataValidation type="list" allowBlank="1" showInputMessage="1" showErrorMessage="1" sqref="C10 C11 C12 C13 C14 C15 C16 C18 C19 C20">
      <formula1>"Selezionare,SI,NO"</formula1>
    </dataValidation>
  </dataValidations>
  <printOptions horizontalCentered="1" verticalCentered="1"/>
  <pageMargins left="0.51181102362204722" right="0.51181102362204722" top="0.55118110236220474" bottom="0.55118110236220474"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opLeftCell="A25" workbookViewId="0">
      <selection activeCell="F6" sqref="F6"/>
    </sheetView>
  </sheetViews>
  <sheetFormatPr defaultColWidth="11.5703125" defaultRowHeight="15" x14ac:dyDescent="0.25"/>
  <cols>
    <col min="1" max="1" width="73.85546875" style="22" customWidth="1"/>
    <col min="2" max="2" width="19" style="22" customWidth="1"/>
    <col min="3" max="3" width="13.7109375" style="32" customWidth="1"/>
    <col min="4" max="4" width="12.140625" style="22" customWidth="1"/>
    <col min="5" max="16384" width="11.5703125" style="22"/>
  </cols>
  <sheetData>
    <row r="1" spans="1:3" ht="21" x14ac:dyDescent="0.25">
      <c r="A1" s="75" t="s">
        <v>145</v>
      </c>
      <c r="B1" s="75"/>
      <c r="C1" s="75"/>
    </row>
    <row r="2" spans="1:3" x14ac:dyDescent="0.25">
      <c r="A2" s="56"/>
      <c r="B2" s="23" t="s">
        <v>52</v>
      </c>
      <c r="C2" s="23" t="s">
        <v>55</v>
      </c>
    </row>
    <row r="3" spans="1:3" ht="30" x14ac:dyDescent="0.25">
      <c r="A3" s="24" t="s">
        <v>53</v>
      </c>
      <c r="B3" s="52" t="s">
        <v>151</v>
      </c>
      <c r="C3" s="25" t="b">
        <f>IF(B3=500,1,IF(B3=1000,2,IF(B3=1500,3,IF(B3=3000,4,IF(B3=6000,5,IF(B3=10000,6,IF(B3=20000,7,IF(B3=30000,8))))))))</f>
        <v>0</v>
      </c>
    </row>
    <row r="4" spans="1:3" x14ac:dyDescent="0.25">
      <c r="A4" s="26" t="s">
        <v>57</v>
      </c>
      <c r="B4" s="52" t="s">
        <v>46</v>
      </c>
      <c r="C4" s="25">
        <f>IF(B4="NO",0,IF(B4=10000,1,IF(B4=20000,2,IF(B4=30000,3,IF(B4=40000,4,IF(B4=50000,5,IF(B4=60000,6,IF(B4=70000,7))))))))</f>
        <v>0</v>
      </c>
    </row>
    <row r="5" spans="1:3" x14ac:dyDescent="0.25">
      <c r="A5" s="26" t="s">
        <v>56</v>
      </c>
      <c r="B5" s="27">
        <f>SUM(B3:B4)</f>
        <v>0</v>
      </c>
      <c r="C5" s="28"/>
    </row>
    <row r="6" spans="1:3" x14ac:dyDescent="0.25">
      <c r="A6" s="26" t="s">
        <v>54</v>
      </c>
      <c r="B6" s="53" t="s">
        <v>151</v>
      </c>
      <c r="C6" s="29" t="str">
        <f>IF(B6="All'aperto",1,IF(B6="Selezionare","FALSO",2))</f>
        <v>FALSO</v>
      </c>
    </row>
    <row r="7" spans="1:3" x14ac:dyDescent="0.25">
      <c r="A7" s="30" t="s">
        <v>58</v>
      </c>
      <c r="B7" s="25" t="s">
        <v>55</v>
      </c>
      <c r="C7" s="31" t="e">
        <f>(C3+C4)*C6</f>
        <v>#VALUE!</v>
      </c>
    </row>
    <row r="8" spans="1:3" ht="7.9" customHeight="1" x14ac:dyDescent="0.25"/>
    <row r="9" spans="1:3" ht="34.9" customHeight="1" x14ac:dyDescent="0.25">
      <c r="A9" s="73" t="s">
        <v>96</v>
      </c>
      <c r="B9" s="23" t="s">
        <v>52</v>
      </c>
      <c r="C9" s="23" t="s">
        <v>55</v>
      </c>
    </row>
    <row r="10" spans="1:3" ht="34.9" customHeight="1" x14ac:dyDescent="0.25">
      <c r="A10" s="74"/>
      <c r="B10" s="53" t="s">
        <v>152</v>
      </c>
      <c r="C10" s="25" t="e">
        <f>TRUNC(B10/500)+1</f>
        <v>#VALUE!</v>
      </c>
    </row>
    <row r="11" spans="1:3" x14ac:dyDescent="0.25">
      <c r="A11" s="30" t="s">
        <v>59</v>
      </c>
      <c r="B11" s="33"/>
      <c r="C11" s="31" t="e">
        <f>C10</f>
        <v>#VALUE!</v>
      </c>
    </row>
    <row r="12" spans="1:3" ht="7.9" customHeight="1" x14ac:dyDescent="0.25"/>
    <row r="13" spans="1:3" ht="30" x14ac:dyDescent="0.25">
      <c r="A13" s="24" t="s">
        <v>60</v>
      </c>
      <c r="B13" s="23" t="s">
        <v>90</v>
      </c>
      <c r="C13" s="23" t="s">
        <v>55</v>
      </c>
    </row>
    <row r="14" spans="1:3" x14ac:dyDescent="0.25">
      <c r="A14" s="26" t="s">
        <v>61</v>
      </c>
      <c r="B14" s="54" t="s">
        <v>151</v>
      </c>
      <c r="C14" s="29">
        <f>IF(B14="SI",0.3,0)</f>
        <v>0</v>
      </c>
    </row>
    <row r="15" spans="1:3" x14ac:dyDescent="0.25">
      <c r="A15" s="26" t="s">
        <v>62</v>
      </c>
      <c r="B15" s="54" t="s">
        <v>151</v>
      </c>
      <c r="C15" s="29">
        <f>IF(B15="SI",0.3,0)</f>
        <v>0</v>
      </c>
    </row>
    <row r="16" spans="1:3" x14ac:dyDescent="0.25">
      <c r="A16" s="26" t="s">
        <v>63</v>
      </c>
      <c r="B16" s="54" t="s">
        <v>151</v>
      </c>
      <c r="C16" s="29">
        <f>IF(B16="SI",0.3,0)</f>
        <v>0</v>
      </c>
    </row>
    <row r="17" spans="1:3" x14ac:dyDescent="0.25">
      <c r="A17" s="26" t="s">
        <v>64</v>
      </c>
      <c r="B17" s="54" t="s">
        <v>151</v>
      </c>
      <c r="C17" s="29">
        <f>IF(B17="SI",0.8,0)</f>
        <v>0</v>
      </c>
    </row>
    <row r="18" spans="1:3" x14ac:dyDescent="0.25">
      <c r="A18" s="26" t="s">
        <v>65</v>
      </c>
      <c r="B18" s="54" t="s">
        <v>151</v>
      </c>
      <c r="C18" s="29">
        <f>IF(B18="SI",0.4,0)</f>
        <v>0</v>
      </c>
    </row>
    <row r="19" spans="1:3" x14ac:dyDescent="0.25">
      <c r="A19" s="26" t="s">
        <v>66</v>
      </c>
      <c r="B19" s="54" t="s">
        <v>151</v>
      </c>
      <c r="C19" s="29">
        <f>IF(B19="SI",0.3,0)</f>
        <v>0</v>
      </c>
    </row>
    <row r="20" spans="1:3" x14ac:dyDescent="0.25">
      <c r="A20" s="26" t="s">
        <v>67</v>
      </c>
      <c r="B20" s="54" t="s">
        <v>151</v>
      </c>
      <c r="C20" s="29">
        <f>IF(B20="SI",0.9,0)</f>
        <v>0</v>
      </c>
    </row>
    <row r="21" spans="1:3" x14ac:dyDescent="0.25">
      <c r="A21" s="26" t="s">
        <v>68</v>
      </c>
      <c r="B21" s="54" t="s">
        <v>151</v>
      </c>
      <c r="C21" s="29">
        <f>IF(B21="SI",0.7,0)</f>
        <v>0</v>
      </c>
    </row>
    <row r="22" spans="1:3" x14ac:dyDescent="0.25">
      <c r="A22" s="26" t="s">
        <v>69</v>
      </c>
      <c r="B22" s="54" t="s">
        <v>151</v>
      </c>
      <c r="C22" s="29">
        <f>IF(B22="SI",0.35,0)</f>
        <v>0</v>
      </c>
    </row>
    <row r="23" spans="1:3" x14ac:dyDescent="0.25">
      <c r="A23" s="26" t="s">
        <v>51</v>
      </c>
      <c r="B23" s="54" t="s">
        <v>151</v>
      </c>
      <c r="C23" s="29">
        <f>IF(B23="SI",0.2,0)</f>
        <v>0</v>
      </c>
    </row>
    <row r="24" spans="1:3" x14ac:dyDescent="0.25">
      <c r="A24" s="26" t="s">
        <v>70</v>
      </c>
      <c r="B24" s="54" t="s">
        <v>151</v>
      </c>
      <c r="C24" s="29">
        <f>IF(B24="SI",0.5,0)</f>
        <v>0</v>
      </c>
    </row>
    <row r="25" spans="1:3" x14ac:dyDescent="0.25">
      <c r="A25" s="26" t="s">
        <v>71</v>
      </c>
      <c r="B25" s="54" t="s">
        <v>151</v>
      </c>
      <c r="C25" s="29">
        <f>IF(B25="SI",0.8,0)</f>
        <v>0</v>
      </c>
    </row>
    <row r="26" spans="1:3" x14ac:dyDescent="0.25">
      <c r="A26" s="26" t="s">
        <v>72</v>
      </c>
      <c r="B26" s="54" t="s">
        <v>151</v>
      </c>
      <c r="C26" s="29">
        <f>IF(B26="SI",0.5,0)</f>
        <v>0</v>
      </c>
    </row>
    <row r="27" spans="1:3" x14ac:dyDescent="0.25">
      <c r="A27" s="26" t="s">
        <v>73</v>
      </c>
      <c r="B27" s="54" t="s">
        <v>151</v>
      </c>
      <c r="C27" s="29">
        <f>IF(B27="SI",0.2,0)</f>
        <v>0</v>
      </c>
    </row>
    <row r="28" spans="1:3" x14ac:dyDescent="0.25">
      <c r="A28" s="26" t="s">
        <v>74</v>
      </c>
      <c r="B28" s="54" t="s">
        <v>151</v>
      </c>
      <c r="C28" s="29">
        <f>IF(B28="SI",0.3,0)</f>
        <v>0</v>
      </c>
    </row>
    <row r="29" spans="1:3" x14ac:dyDescent="0.25">
      <c r="A29" s="26" t="s">
        <v>75</v>
      </c>
      <c r="B29" s="54" t="s">
        <v>151</v>
      </c>
      <c r="C29" s="29">
        <f>IF(B29="SI",0.1,0)</f>
        <v>0</v>
      </c>
    </row>
    <row r="30" spans="1:3" x14ac:dyDescent="0.25">
      <c r="A30" s="26" t="s">
        <v>76</v>
      </c>
      <c r="B30" s="54" t="s">
        <v>151</v>
      </c>
      <c r="C30" s="29">
        <f>IF(B30="SI",1,0)</f>
        <v>0</v>
      </c>
    </row>
    <row r="31" spans="1:3" x14ac:dyDescent="0.25">
      <c r="A31" s="26" t="s">
        <v>77</v>
      </c>
      <c r="B31" s="54" t="s">
        <v>151</v>
      </c>
      <c r="C31" s="29">
        <f>IF(B31="SI",0.2,0)</f>
        <v>0</v>
      </c>
    </row>
    <row r="32" spans="1:3" x14ac:dyDescent="0.25">
      <c r="A32" s="26" t="s">
        <v>78</v>
      </c>
      <c r="B32" s="54" t="s">
        <v>151</v>
      </c>
      <c r="C32" s="29">
        <f>IF(B32="SI",0.2,0)</f>
        <v>0</v>
      </c>
    </row>
    <row r="33" spans="1:5" x14ac:dyDescent="0.25">
      <c r="A33" s="26" t="s">
        <v>79</v>
      </c>
      <c r="B33" s="54" t="s">
        <v>151</v>
      </c>
      <c r="C33" s="29">
        <f>IF(B33="SI",0.4,0)</f>
        <v>0</v>
      </c>
    </row>
    <row r="34" spans="1:5" x14ac:dyDescent="0.25">
      <c r="A34" s="26" t="s">
        <v>80</v>
      </c>
      <c r="B34" s="54" t="s">
        <v>151</v>
      </c>
      <c r="C34" s="29">
        <f>IF(B34="SI",0.3,0)</f>
        <v>0</v>
      </c>
    </row>
    <row r="35" spans="1:5" x14ac:dyDescent="0.25">
      <c r="A35" s="26" t="s">
        <v>81</v>
      </c>
      <c r="B35" s="54" t="s">
        <v>151</v>
      </c>
      <c r="C35" s="29">
        <f>IF(B35="SI",0.4,0)</f>
        <v>0</v>
      </c>
    </row>
    <row r="36" spans="1:5" x14ac:dyDescent="0.25">
      <c r="A36" s="26" t="s">
        <v>82</v>
      </c>
      <c r="B36" s="54" t="s">
        <v>151</v>
      </c>
      <c r="C36" s="29">
        <f>IF(B36="SI",0.3,0)</f>
        <v>0</v>
      </c>
    </row>
    <row r="37" spans="1:5" x14ac:dyDescent="0.25">
      <c r="A37" s="26" t="s">
        <v>83</v>
      </c>
      <c r="B37" s="54" t="s">
        <v>151</v>
      </c>
      <c r="C37" s="29">
        <f>IF(B37="SI",0.3,0)</f>
        <v>0</v>
      </c>
    </row>
    <row r="38" spans="1:5" x14ac:dyDescent="0.25">
      <c r="A38" s="30" t="s">
        <v>84</v>
      </c>
      <c r="B38" s="33"/>
      <c r="C38" s="31">
        <f>SUM(C14:C37)</f>
        <v>0</v>
      </c>
    </row>
    <row r="39" spans="1:5" ht="6" customHeight="1" x14ac:dyDescent="0.25"/>
    <row r="40" spans="1:5" x14ac:dyDescent="0.25">
      <c r="A40" s="24" t="s">
        <v>85</v>
      </c>
      <c r="B40" s="53" t="s">
        <v>151</v>
      </c>
      <c r="C40" s="29">
        <f>IF(B40="fino a 5",10,IF(B40="da 6 a 10",20,IF(B40="da 11 a 15",30,IF(B40="da 16 a 20",40,IF(B40="da 21 a 25",50,0)))))</f>
        <v>0</v>
      </c>
    </row>
    <row r="41" spans="1:5" x14ac:dyDescent="0.25">
      <c r="A41" s="30" t="s">
        <v>87</v>
      </c>
      <c r="B41" s="33"/>
      <c r="C41" s="31">
        <f>C40</f>
        <v>0</v>
      </c>
    </row>
    <row r="42" spans="1:5" ht="6" customHeight="1" x14ac:dyDescent="0.25">
      <c r="A42" s="34"/>
      <c r="C42" s="22"/>
    </row>
    <row r="43" spans="1:5" ht="60" x14ac:dyDescent="0.25">
      <c r="A43" s="24" t="s">
        <v>86</v>
      </c>
      <c r="B43" s="54" t="s">
        <v>151</v>
      </c>
      <c r="C43" s="29">
        <f>IF(B43="SI",10,0)</f>
        <v>0</v>
      </c>
    </row>
    <row r="44" spans="1:5" x14ac:dyDescent="0.25">
      <c r="A44" s="30" t="s">
        <v>88</v>
      </c>
      <c r="B44" s="33"/>
      <c r="C44" s="31">
        <f>C43</f>
        <v>0</v>
      </c>
    </row>
    <row r="45" spans="1:5" ht="6" customHeight="1" thickBot="1" x14ac:dyDescent="0.3"/>
    <row r="46" spans="1:5" ht="30.6" customHeight="1" thickBot="1" x14ac:dyDescent="0.3">
      <c r="A46" s="33" t="s">
        <v>95</v>
      </c>
      <c r="B46" s="35" t="s">
        <v>89</v>
      </c>
      <c r="C46" s="36" t="e">
        <f>(C7+C11)*C38+C41+C44</f>
        <v>#VALUE!</v>
      </c>
      <c r="E46" s="37"/>
    </row>
    <row r="47" spans="1:5" ht="30.6" customHeight="1" x14ac:dyDescent="0.25">
      <c r="A47" s="55" t="s">
        <v>146</v>
      </c>
      <c r="B47" s="39"/>
      <c r="C47" s="40"/>
    </row>
    <row r="48" spans="1:5" ht="30.6" customHeight="1" thickBot="1" x14ac:dyDescent="0.3">
      <c r="A48" s="38"/>
      <c r="B48" s="39"/>
      <c r="C48" s="40"/>
    </row>
    <row r="49" spans="1:4" ht="21.75" thickBot="1" x14ac:dyDescent="0.4">
      <c r="A49" s="41" t="s">
        <v>134</v>
      </c>
      <c r="B49" s="42"/>
    </row>
    <row r="50" spans="1:4" ht="21.75" thickBot="1" x14ac:dyDescent="0.4">
      <c r="A50" s="43" t="s">
        <v>91</v>
      </c>
      <c r="B50" s="44" t="e">
        <f>CEILING(B10/250, 1)</f>
        <v>#VALUE!</v>
      </c>
      <c r="D50" s="45"/>
    </row>
    <row r="51" spans="1:4" ht="21" x14ac:dyDescent="0.35">
      <c r="A51" s="46" t="s">
        <v>97</v>
      </c>
      <c r="B51" s="47" t="e">
        <f>IF(C46&lt;=2,0,IF(C46&lt;4,3,IF(C46&lt;=13.5,5,IF(C46&lt;=22,10,IF(C46&lt;=30,20,IF(C46&lt;=40,20,IF(C46&lt;=60,30,IF(C46&lt;=100,80,"valore non ammesso"))))))))</f>
        <v>#VALUE!</v>
      </c>
      <c r="D51" s="45"/>
    </row>
    <row r="52" spans="1:4" ht="21" x14ac:dyDescent="0.35">
      <c r="A52" s="48" t="s">
        <v>93</v>
      </c>
      <c r="B52" s="49" t="e">
        <f>IF(C46&lt;=4,0,IF(C46&lt;13,1,IF(C46&lt;=25,3,IF(C46&lt;=40,3,IF(C46&lt;=60,4,IF(C46&lt;=80,5,IF(C46&lt;=100,6,IF(C46&lt;=120,8,"valore non ammesso"))))))))</f>
        <v>#VALUE!</v>
      </c>
    </row>
    <row r="53" spans="1:4" ht="21" x14ac:dyDescent="0.35">
      <c r="A53" s="48" t="s">
        <v>94</v>
      </c>
      <c r="B53" s="49" t="e">
        <f>IF(C46&lt;=6,0,IF(C46&lt;25.5,1,IF(C46&lt;=45.5,2,IF(C46&lt;=60.5,3,IF(C46&lt;=75.5,4,IF(C46&lt;=100,5,IF(C46&gt;100.1,)))))))</f>
        <v>#VALUE!</v>
      </c>
    </row>
    <row r="54" spans="1:4" ht="21.75" thickBot="1" x14ac:dyDescent="0.4">
      <c r="A54" s="50" t="s">
        <v>92</v>
      </c>
      <c r="B54" s="51" t="e">
        <f>IF(C46&lt;=13,0,IF(C46&lt;30,1,IF(C46&lt;=60,2,IF(C46&lt;=90,3,IF(C46&gt;90.1,4)))))</f>
        <v>#VALUE!</v>
      </c>
    </row>
  </sheetData>
  <sheetProtection password="D89D" sheet="1" objects="1" scenarios="1"/>
  <mergeCells count="2">
    <mergeCell ref="A9:A10"/>
    <mergeCell ref="A1:C1"/>
  </mergeCells>
  <phoneticPr fontId="0" type="noConversion"/>
  <dataValidations count="5">
    <dataValidation type="list" allowBlank="1" showInputMessage="1" showErrorMessage="1" sqref="B3">
      <formula1>"Selezionare,500,1000,1.500,3.000,6.000,10.000,20.000,30.000"</formula1>
    </dataValidation>
    <dataValidation type="list" allowBlank="1" showInputMessage="1" showErrorMessage="1" sqref="B6">
      <formula1>"Selezionare,All'aperto,Al chiuso"</formula1>
    </dataValidation>
    <dataValidation type="list" allowBlank="1" showInputMessage="1" showErrorMessage="1" sqref="B4">
      <formula1>"NO,10.000,20.000,30.000,40.000,50.000,60.000,70.000"</formula1>
    </dataValidation>
    <dataValidation type="list" allowBlank="1" showInputMessage="1" showErrorMessage="1" sqref="B14:B37 B43">
      <formula1>"Selezionare,SI,NO"</formula1>
    </dataValidation>
    <dataValidation type="list" allowBlank="1" showInputMessage="1" showErrorMessage="1" sqref="B40">
      <formula1>"Selezionare,NO,fino a 5,da 6 a 10,da 11 a 15,da 16 a 20,da 21 a 25"</formula1>
    </dataValidation>
  </dataValidations>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workbookViewId="0">
      <selection activeCell="E29" sqref="E29"/>
    </sheetView>
  </sheetViews>
  <sheetFormatPr defaultColWidth="8.85546875" defaultRowHeight="15" x14ac:dyDescent="0.25"/>
  <cols>
    <col min="1" max="1" width="17.28515625" style="4" customWidth="1"/>
    <col min="2" max="2" width="33.85546875" style="4" customWidth="1"/>
    <col min="3" max="3" width="42.28515625" style="4" customWidth="1"/>
    <col min="4" max="4" width="11.28515625" style="5" customWidth="1"/>
    <col min="5" max="16384" width="8.85546875" style="4"/>
  </cols>
  <sheetData>
    <row r="1" spans="1:4" ht="52.15" customHeight="1" x14ac:dyDescent="0.25">
      <c r="A1" s="76" t="s">
        <v>138</v>
      </c>
      <c r="B1" s="77"/>
      <c r="C1" s="77"/>
      <c r="D1" s="78"/>
    </row>
    <row r="2" spans="1:4" x14ac:dyDescent="0.25">
      <c r="A2" s="82" t="s">
        <v>100</v>
      </c>
      <c r="B2" s="82"/>
      <c r="C2" s="6" t="s">
        <v>101</v>
      </c>
      <c r="D2" s="6" t="s">
        <v>140</v>
      </c>
    </row>
    <row r="3" spans="1:4" ht="30" x14ac:dyDescent="0.25">
      <c r="A3" s="82" t="s">
        <v>102</v>
      </c>
      <c r="B3" s="81" t="s">
        <v>103</v>
      </c>
      <c r="C3" s="7" t="s">
        <v>141</v>
      </c>
      <c r="D3" s="10" t="s">
        <v>151</v>
      </c>
    </row>
    <row r="4" spans="1:4" ht="30" x14ac:dyDescent="0.25">
      <c r="A4" s="82"/>
      <c r="B4" s="81"/>
      <c r="C4" s="7" t="s">
        <v>104</v>
      </c>
      <c r="D4" s="10" t="s">
        <v>151</v>
      </c>
    </row>
    <row r="5" spans="1:4" ht="30" x14ac:dyDescent="0.25">
      <c r="A5" s="82"/>
      <c r="B5" s="81"/>
      <c r="C5" s="7" t="s">
        <v>105</v>
      </c>
      <c r="D5" s="10" t="s">
        <v>151</v>
      </c>
    </row>
    <row r="6" spans="1:4" ht="30" x14ac:dyDescent="0.25">
      <c r="A6" s="82" t="s">
        <v>106</v>
      </c>
      <c r="B6" s="81" t="s">
        <v>107</v>
      </c>
      <c r="C6" s="7" t="s">
        <v>108</v>
      </c>
      <c r="D6" s="10" t="s">
        <v>151</v>
      </c>
    </row>
    <row r="7" spans="1:4" ht="75" x14ac:dyDescent="0.25">
      <c r="A7" s="82"/>
      <c r="B7" s="81"/>
      <c r="C7" s="7" t="s">
        <v>109</v>
      </c>
      <c r="D7" s="10" t="s">
        <v>151</v>
      </c>
    </row>
    <row r="8" spans="1:4" ht="30" x14ac:dyDescent="0.25">
      <c r="A8" s="82"/>
      <c r="B8" s="81"/>
      <c r="C8" s="8" t="s">
        <v>117</v>
      </c>
      <c r="D8" s="10" t="s">
        <v>151</v>
      </c>
    </row>
    <row r="9" spans="1:4" ht="30" x14ac:dyDescent="0.25">
      <c r="A9" s="82"/>
      <c r="B9" s="81"/>
      <c r="C9" s="8" t="s">
        <v>116</v>
      </c>
      <c r="D9" s="10" t="s">
        <v>151</v>
      </c>
    </row>
    <row r="10" spans="1:4" ht="30" x14ac:dyDescent="0.25">
      <c r="A10" s="82"/>
      <c r="B10" s="81"/>
      <c r="C10" s="8" t="s">
        <v>115</v>
      </c>
      <c r="D10" s="10" t="s">
        <v>151</v>
      </c>
    </row>
    <row r="11" spans="1:4" ht="30" x14ac:dyDescent="0.25">
      <c r="A11" s="79" t="s">
        <v>110</v>
      </c>
      <c r="B11" s="81" t="s">
        <v>113</v>
      </c>
      <c r="C11" s="7" t="s">
        <v>142</v>
      </c>
      <c r="D11" s="10" t="s">
        <v>151</v>
      </c>
    </row>
    <row r="12" spans="1:4" ht="30" x14ac:dyDescent="0.25">
      <c r="A12" s="79"/>
      <c r="B12" s="81"/>
      <c r="C12" s="7" t="s">
        <v>111</v>
      </c>
      <c r="D12" s="10" t="s">
        <v>151</v>
      </c>
    </row>
    <row r="13" spans="1:4" ht="30" x14ac:dyDescent="0.25">
      <c r="A13" s="79"/>
      <c r="B13" s="81"/>
      <c r="C13" s="7" t="s">
        <v>112</v>
      </c>
      <c r="D13" s="10" t="s">
        <v>151</v>
      </c>
    </row>
    <row r="14" spans="1:4" ht="45" x14ac:dyDescent="0.25">
      <c r="A14" s="79"/>
      <c r="B14" s="81"/>
      <c r="C14" s="8" t="s">
        <v>114</v>
      </c>
      <c r="D14" s="10" t="s">
        <v>151</v>
      </c>
    </row>
    <row r="15" spans="1:4" ht="45" x14ac:dyDescent="0.25">
      <c r="A15" s="79" t="s">
        <v>118</v>
      </c>
      <c r="B15" s="81" t="s">
        <v>120</v>
      </c>
      <c r="C15" s="7" t="s">
        <v>119</v>
      </c>
      <c r="D15" s="10" t="s">
        <v>151</v>
      </c>
    </row>
    <row r="16" spans="1:4" ht="45" x14ac:dyDescent="0.25">
      <c r="A16" s="79"/>
      <c r="B16" s="81"/>
      <c r="C16" s="7" t="s">
        <v>143</v>
      </c>
      <c r="D16" s="10" t="s">
        <v>151</v>
      </c>
    </row>
    <row r="17" spans="1:4" ht="75" x14ac:dyDescent="0.25">
      <c r="A17" s="79"/>
      <c r="B17" s="81"/>
      <c r="C17" s="7" t="s">
        <v>121</v>
      </c>
      <c r="D17" s="10" t="s">
        <v>151</v>
      </c>
    </row>
    <row r="18" spans="1:4" ht="30" x14ac:dyDescent="0.25">
      <c r="A18" s="79" t="s">
        <v>122</v>
      </c>
      <c r="B18" s="80" t="s">
        <v>123</v>
      </c>
      <c r="C18" s="7" t="s">
        <v>125</v>
      </c>
      <c r="D18" s="10" t="s">
        <v>151</v>
      </c>
    </row>
    <row r="19" spans="1:4" ht="30" x14ac:dyDescent="0.25">
      <c r="A19" s="79"/>
      <c r="B19" s="80"/>
      <c r="C19" s="7" t="s">
        <v>144</v>
      </c>
      <c r="D19" s="10" t="s">
        <v>151</v>
      </c>
    </row>
    <row r="20" spans="1:4" ht="45" x14ac:dyDescent="0.25">
      <c r="A20" s="79"/>
      <c r="B20" s="80"/>
      <c r="C20" s="7" t="s">
        <v>126</v>
      </c>
      <c r="D20" s="10" t="s">
        <v>151</v>
      </c>
    </row>
    <row r="21" spans="1:4" ht="30" x14ac:dyDescent="0.25">
      <c r="A21" s="79" t="s">
        <v>127</v>
      </c>
      <c r="B21" s="81" t="s">
        <v>128</v>
      </c>
      <c r="C21" s="7" t="s">
        <v>124</v>
      </c>
      <c r="D21" s="10" t="s">
        <v>151</v>
      </c>
    </row>
    <row r="22" spans="1:4" ht="45" x14ac:dyDescent="0.25">
      <c r="A22" s="79"/>
      <c r="B22" s="81"/>
      <c r="C22" s="7" t="s">
        <v>150</v>
      </c>
      <c r="D22" s="10" t="s">
        <v>151</v>
      </c>
    </row>
    <row r="23" spans="1:4" ht="75" x14ac:dyDescent="0.25">
      <c r="A23" s="79"/>
      <c r="B23" s="81"/>
      <c r="C23" s="7" t="s">
        <v>149</v>
      </c>
      <c r="D23" s="10" t="s">
        <v>151</v>
      </c>
    </row>
    <row r="24" spans="1:4" ht="45" x14ac:dyDescent="0.25">
      <c r="A24" s="2" t="s">
        <v>129</v>
      </c>
      <c r="B24" s="7" t="s">
        <v>130</v>
      </c>
      <c r="C24" s="7" t="s">
        <v>131</v>
      </c>
      <c r="D24" s="10" t="s">
        <v>151</v>
      </c>
    </row>
    <row r="25" spans="1:4" ht="30" x14ac:dyDescent="0.25">
      <c r="A25" s="79" t="s">
        <v>132</v>
      </c>
      <c r="B25" s="83" t="s">
        <v>133</v>
      </c>
      <c r="C25" s="7" t="s">
        <v>139</v>
      </c>
      <c r="D25" s="10" t="s">
        <v>151</v>
      </c>
    </row>
    <row r="26" spans="1:4" ht="30" x14ac:dyDescent="0.25">
      <c r="A26" s="79"/>
      <c r="B26" s="83"/>
      <c r="C26" s="7" t="s">
        <v>135</v>
      </c>
      <c r="D26" s="10" t="s">
        <v>151</v>
      </c>
    </row>
    <row r="27" spans="1:4" ht="30" x14ac:dyDescent="0.25">
      <c r="A27" s="79"/>
      <c r="B27" s="83"/>
      <c r="C27" s="7" t="s">
        <v>136</v>
      </c>
      <c r="D27" s="10" t="s">
        <v>151</v>
      </c>
    </row>
    <row r="28" spans="1:4" ht="30" x14ac:dyDescent="0.25">
      <c r="A28" s="79"/>
      <c r="B28" s="83"/>
      <c r="C28" s="7" t="s">
        <v>137</v>
      </c>
      <c r="D28" s="10" t="s">
        <v>151</v>
      </c>
    </row>
    <row r="29" spans="1:4" x14ac:dyDescent="0.25">
      <c r="A29" s="84" t="s">
        <v>147</v>
      </c>
      <c r="B29" s="84"/>
      <c r="C29" s="84"/>
    </row>
  </sheetData>
  <sheetProtection password="D89D" sheet="1" objects="1" scenarios="1"/>
  <mergeCells count="17">
    <mergeCell ref="A3:A5"/>
    <mergeCell ref="A25:A28"/>
    <mergeCell ref="B25:B28"/>
    <mergeCell ref="A29:C29"/>
    <mergeCell ref="A11:A14"/>
    <mergeCell ref="A15:A17"/>
    <mergeCell ref="B15:B17"/>
    <mergeCell ref="A1:D1"/>
    <mergeCell ref="A18:A20"/>
    <mergeCell ref="B18:B20"/>
    <mergeCell ref="A21:A23"/>
    <mergeCell ref="B21:B23"/>
    <mergeCell ref="A6:A10"/>
    <mergeCell ref="B6:B10"/>
    <mergeCell ref="B11:B14"/>
    <mergeCell ref="A2:B2"/>
    <mergeCell ref="B3:B5"/>
  </mergeCells>
  <phoneticPr fontId="0" type="noConversion"/>
  <dataValidations count="1">
    <dataValidation type="list" allowBlank="1" showInputMessage="1" showErrorMessage="1" sqref="D3:D28">
      <formula1>"Selezionare,SI,NO"</formula1>
    </dataValidation>
  </dataValidations>
  <pageMargins left="0.7" right="0.7" top="0.71" bottom="0.5699999999999999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Valutazione del rischio</vt:lpstr>
      <vt:lpstr>Sistema di soccorso</vt:lpstr>
      <vt:lpstr>Misure riduzione rischio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Comitec</dc:creator>
  <cp:lastModifiedBy>Mirko Turco</cp:lastModifiedBy>
  <cp:lastPrinted>2018-05-24T07:44:08Z</cp:lastPrinted>
  <dcterms:created xsi:type="dcterms:W3CDTF">2017-08-04T14:50:01Z</dcterms:created>
  <dcterms:modified xsi:type="dcterms:W3CDTF">2019-01-30T10:57:18Z</dcterms:modified>
</cp:coreProperties>
</file>